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Смета" sheetId="2" r:id="rId1"/>
    <sheet name="Приложение №1  к смете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3" l="1"/>
  <c r="G29" i="3" s="1"/>
  <c r="C19" i="2" l="1"/>
  <c r="G48" i="3" l="1"/>
  <c r="C27" i="2" l="1"/>
  <c r="C28" i="2" s="1"/>
  <c r="C20" i="2" l="1"/>
  <c r="D10" i="2" l="1"/>
  <c r="G42" i="3" l="1"/>
  <c r="D13" i="2" s="1"/>
  <c r="C12" i="2" l="1"/>
  <c r="F6" i="3"/>
  <c r="D7" i="2" s="1"/>
  <c r="G3" i="3" l="1"/>
  <c r="G4" i="3"/>
  <c r="G5" i="3"/>
  <c r="G6" i="3" l="1"/>
  <c r="D21" i="2" l="1"/>
  <c r="C21" i="2" l="1"/>
  <c r="G34" i="3" l="1"/>
  <c r="D11" i="2" s="1"/>
  <c r="C10" i="2" l="1"/>
  <c r="C11" i="2"/>
  <c r="C13" i="2" l="1"/>
  <c r="C14" i="2"/>
  <c r="C16" i="2"/>
  <c r="C17" i="2"/>
  <c r="C18" i="2"/>
  <c r="C9" i="2"/>
  <c r="F19" i="3"/>
  <c r="G19" i="3" s="1"/>
  <c r="D15" i="2" s="1"/>
  <c r="G11" i="3" l="1"/>
  <c r="C15" i="2"/>
  <c r="G12" i="3"/>
  <c r="G13" i="3"/>
  <c r="G10" i="3"/>
  <c r="C7" i="2"/>
  <c r="G14" i="3" l="1"/>
  <c r="D8" i="2" s="1"/>
  <c r="D22" i="2" s="1"/>
  <c r="D24" i="2" l="1"/>
  <c r="C8" i="2"/>
  <c r="C22" i="2" s="1"/>
</calcChain>
</file>

<file path=xl/sharedStrings.xml><?xml version="1.0" encoding="utf-8"?>
<sst xmlns="http://schemas.openxmlformats.org/spreadsheetml/2006/main" count="78" uniqueCount="65">
  <si>
    <t>Статьи расходов</t>
  </si>
  <si>
    <t>Председатель</t>
  </si>
  <si>
    <t>Вывоз мусора</t>
  </si>
  <si>
    <t>Чистка дорог зимой</t>
  </si>
  <si>
    <t>Окашивание дорог в летний период</t>
  </si>
  <si>
    <t>Непредвиденные расходы</t>
  </si>
  <si>
    <t>Хознужды</t>
  </si>
  <si>
    <t>Транспортные расходы</t>
  </si>
  <si>
    <t>Стоимость 1 л бензина</t>
  </si>
  <si>
    <t>Маршрут Репка-Дмитров-Репка (км)</t>
  </si>
  <si>
    <t>Расход бензина (л/100 км)</t>
  </si>
  <si>
    <t>Планируемое кол-во поездок в мес.</t>
  </si>
  <si>
    <t>Стоимость амортизации авто на 1 км</t>
  </si>
  <si>
    <t>ИТОГО в мес.</t>
  </si>
  <si>
    <t>Стоимость 1 поездки</t>
  </si>
  <si>
    <t>ИТОГО:</t>
  </si>
  <si>
    <t>Расходы на Интернет</t>
  </si>
  <si>
    <t>Расходы на Интернет в мес.</t>
  </si>
  <si>
    <t>ИТОГО членские взносы в мес.</t>
  </si>
  <si>
    <t>Внешнее освещение (50 Вт х 30 столбов)</t>
  </si>
  <si>
    <t>Потери составляют</t>
  </si>
  <si>
    <t>В месяц</t>
  </si>
  <si>
    <t>Начислено</t>
  </si>
  <si>
    <t>На руки</t>
  </si>
  <si>
    <t>Расходы на связь</t>
  </si>
  <si>
    <t>Стоимость 1 контейнера</t>
  </si>
  <si>
    <t>в год</t>
  </si>
  <si>
    <t>в месяц</t>
  </si>
  <si>
    <t>Потери эл. энергии от общего потребления (7%)</t>
  </si>
  <si>
    <t>Услуги банка</t>
  </si>
  <si>
    <t>Начисления на зарплату (ФОТ)</t>
  </si>
  <si>
    <t>Начисления на зарплату (ФОТ) в мес.</t>
  </si>
  <si>
    <t>Оплата труда</t>
  </si>
  <si>
    <t>ИТОГО на 1 чл. СНТ</t>
  </si>
  <si>
    <t>Резервный фонд</t>
  </si>
  <si>
    <t>Не платят</t>
  </si>
  <si>
    <t>Взносы в мес.</t>
  </si>
  <si>
    <t>Целевой взнос на оплату налога на ЗОП</t>
  </si>
  <si>
    <t xml:space="preserve">Целевой взнос </t>
  </si>
  <si>
    <t>С расчетного счета</t>
  </si>
  <si>
    <t>Количество членов и правообладателей СНТ</t>
  </si>
  <si>
    <t>Бухгалтер</t>
  </si>
  <si>
    <t>ФСС-травматизм  0,2%</t>
  </si>
  <si>
    <t>ФСС временная нетрудоспособность-2,9 %</t>
  </si>
  <si>
    <t>Мед.страхование-5,1 %</t>
  </si>
  <si>
    <t>ПФР-22,00%</t>
  </si>
  <si>
    <t xml:space="preserve">Сторож </t>
  </si>
  <si>
    <t>Расходы на связь + шлагбаум в мес.</t>
  </si>
  <si>
    <t xml:space="preserve">ЖКХ в сторожке </t>
  </si>
  <si>
    <t>Свет</t>
  </si>
  <si>
    <t>Газ</t>
  </si>
  <si>
    <t>кВт</t>
  </si>
  <si>
    <t>3 балона на 1 год (1 балон -1350 руб.)</t>
  </si>
  <si>
    <t>балон</t>
  </si>
  <si>
    <t>Ед. измерения</t>
  </si>
  <si>
    <t>Целевой взнос на оплату шлагбаума</t>
  </si>
  <si>
    <t>Целевой взнос на ремонт центральной дороги СНТ (900 метров)</t>
  </si>
  <si>
    <t>Количество членов по реестру -132</t>
  </si>
  <si>
    <t>Оплата труда, включая НДФЛ</t>
  </si>
  <si>
    <t xml:space="preserve">Потери эл. энергии </t>
  </si>
  <si>
    <t>с 01.09.2020г. было израсходовано эл. энергии на сумму в том числе 7% потерь</t>
  </si>
  <si>
    <t>Реальное количество членов (плательщиков) -112 чел.</t>
  </si>
  <si>
    <t>Смета расходов на период с 01.09.2021 г. по 01.09.2022 г.</t>
  </si>
  <si>
    <t xml:space="preserve"> по СНТ "РЕПКА"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</si>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</sst>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#,##0.00&quot;р.&quot;"/>
    <numFmt numFmtId="166" formatCode="#,##0&quot;р.&quot;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165" fontId="4" fillId="0" borderId="1" xfId="0" applyNumberFormat="1" applyFont="1" applyBorder="1"/>
    <xf numFmtId="165" fontId="3" fillId="0" borderId="0" xfId="0" applyNumberFormat="1" applyFont="1" applyBorder="1"/>
    <xf numFmtId="165" fontId="4" fillId="0" borderId="0" xfId="0" applyNumberFormat="1" applyFont="1" applyBorder="1"/>
    <xf numFmtId="166" fontId="4" fillId="0" borderId="0" xfId="0" applyNumberFormat="1" applyFont="1"/>
    <xf numFmtId="165" fontId="3" fillId="0" borderId="1" xfId="0" applyNumberFormat="1" applyFont="1" applyBorder="1"/>
    <xf numFmtId="165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1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6" fontId="4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4"/>
  <sheetViews>
    <sheetView tabSelected="1" topLeftCell="A13" zoomScale="130" zoomScaleNormal="130" workbookViewId="0">
      <selection activeCell="D22" sqref="D22"/>
    </sheetView>
  </sheetViews>
  <sheetFormatPr defaultRowHeight="15.75" x14ac:dyDescent="0.25"/>
  <cols>
    <col min="1" max="1" width="5.5703125" style="2" customWidth="1"/>
    <col min="2" max="2" width="48.140625" style="2" customWidth="1"/>
    <col min="3" max="3" width="14.28515625" style="2" customWidth="1"/>
    <col min="4" max="4" width="13.140625" style="2" customWidth="1"/>
    <col min="5" max="5" width="9.140625" style="2"/>
    <col min="6" max="6" width="10.5703125" style="2" bestFit="1" customWidth="1"/>
    <col min="7" max="16384" width="9.140625" style="2"/>
  </cols>
  <sheetData>
    <row r="1" spans="1:6" x14ac:dyDescent="0.25">
      <c r="A1" s="28"/>
      <c r="B1" s="28"/>
      <c r="C1" s="28"/>
      <c r="D1" s="28"/>
    </row>
    <row r="2" spans="1:6" x14ac:dyDescent="0.25">
      <c r="B2" s="39" t="s">
        <v>62</v>
      </c>
      <c r="C2" s="39"/>
      <c r="D2" s="39"/>
    </row>
    <row r="3" spans="1:6" x14ac:dyDescent="0.25">
      <c r="B3" s="39" t="s">
        <v>63</v>
      </c>
      <c r="C3" s="39"/>
      <c r="D3" s="39"/>
    </row>
    <row r="4" spans="1:6" x14ac:dyDescent="0.25">
      <c r="B4" s="3"/>
      <c r="C4" s="3"/>
      <c r="D4" s="3"/>
    </row>
    <row r="5" spans="1:6" x14ac:dyDescent="0.25">
      <c r="A5" s="58" t="s">
        <v>0</v>
      </c>
      <c r="B5" s="60"/>
      <c r="C5" s="63" t="s">
        <v>26</v>
      </c>
      <c r="D5" s="63" t="s">
        <v>27</v>
      </c>
    </row>
    <row r="6" spans="1:6" x14ac:dyDescent="0.25">
      <c r="A6" s="59"/>
      <c r="B6" s="61"/>
      <c r="C6" s="64" t="s">
        <v>64</v>
      </c>
      <c r="D6" s="64" t="s">
        <v>64</v>
      </c>
    </row>
    <row r="7" spans="1:6" x14ac:dyDescent="0.25">
      <c r="A7" s="18">
        <v>1</v>
      </c>
      <c r="B7" s="1" t="s">
        <v>32</v>
      </c>
      <c r="C7" s="62">
        <f t="shared" ref="C7:C12" si="0">D7*12</f>
        <v>636000</v>
      </c>
      <c r="D7" s="62">
        <f>'Приложение №1  к смете'!F6</f>
        <v>53000</v>
      </c>
    </row>
    <row r="8" spans="1:6" x14ac:dyDescent="0.25">
      <c r="A8" s="18">
        <v>2</v>
      </c>
      <c r="B8" s="1" t="s">
        <v>30</v>
      </c>
      <c r="C8" s="4">
        <f t="shared" si="0"/>
        <v>192072</v>
      </c>
      <c r="D8" s="4">
        <f>'Приложение №1  к смете'!G14</f>
        <v>16006</v>
      </c>
    </row>
    <row r="9" spans="1:6" x14ac:dyDescent="0.25">
      <c r="A9" s="18">
        <v>3</v>
      </c>
      <c r="B9" s="1" t="s">
        <v>19</v>
      </c>
      <c r="C9" s="4">
        <f t="shared" si="0"/>
        <v>25350</v>
      </c>
      <c r="D9" s="4">
        <v>2112.5</v>
      </c>
      <c r="F9" s="27"/>
    </row>
    <row r="10" spans="1:6" x14ac:dyDescent="0.25">
      <c r="A10" s="18">
        <v>4</v>
      </c>
      <c r="B10" s="1" t="s">
        <v>28</v>
      </c>
      <c r="C10" s="4">
        <f t="shared" si="0"/>
        <v>82757.009345794562</v>
      </c>
      <c r="D10" s="4">
        <f>'Приложение №1  к смете'!G29</f>
        <v>6896.4174454828799</v>
      </c>
    </row>
    <row r="11" spans="1:6" x14ac:dyDescent="0.25">
      <c r="A11" s="18">
        <v>5</v>
      </c>
      <c r="B11" s="1" t="s">
        <v>2</v>
      </c>
      <c r="C11" s="4">
        <f t="shared" si="0"/>
        <v>189000</v>
      </c>
      <c r="D11" s="4">
        <f>'Приложение №1  к смете'!G34</f>
        <v>15750</v>
      </c>
    </row>
    <row r="12" spans="1:6" x14ac:dyDescent="0.25">
      <c r="A12" s="18">
        <v>6</v>
      </c>
      <c r="B12" s="1" t="s">
        <v>3</v>
      </c>
      <c r="C12" s="4">
        <f t="shared" si="0"/>
        <v>45000</v>
      </c>
      <c r="D12" s="4">
        <v>3750</v>
      </c>
    </row>
    <row r="13" spans="1:6" x14ac:dyDescent="0.25">
      <c r="A13" s="18">
        <v>7</v>
      </c>
      <c r="B13" s="1" t="s">
        <v>48</v>
      </c>
      <c r="C13" s="4">
        <f t="shared" ref="C13:C18" si="1">D13*12</f>
        <v>14850</v>
      </c>
      <c r="D13" s="4">
        <f>'Приложение №1  к смете'!G42</f>
        <v>1237.5</v>
      </c>
    </row>
    <row r="14" spans="1:6" x14ac:dyDescent="0.25">
      <c r="A14" s="18">
        <v>8</v>
      </c>
      <c r="B14" s="1" t="s">
        <v>4</v>
      </c>
      <c r="C14" s="4">
        <f t="shared" si="1"/>
        <v>18000</v>
      </c>
      <c r="D14" s="4">
        <v>1500</v>
      </c>
    </row>
    <row r="15" spans="1:6" x14ac:dyDescent="0.25">
      <c r="A15" s="18">
        <v>9</v>
      </c>
      <c r="B15" s="1" t="s">
        <v>7</v>
      </c>
      <c r="C15" s="4">
        <f t="shared" si="1"/>
        <v>28800</v>
      </c>
      <c r="D15" s="4">
        <f>'Приложение №1  к смете'!G19</f>
        <v>2400</v>
      </c>
    </row>
    <row r="16" spans="1:6" x14ac:dyDescent="0.25">
      <c r="A16" s="18">
        <v>10</v>
      </c>
      <c r="B16" s="1" t="s">
        <v>24</v>
      </c>
      <c r="C16" s="4">
        <f t="shared" si="1"/>
        <v>12000</v>
      </c>
      <c r="D16" s="4">
        <v>1000</v>
      </c>
    </row>
    <row r="17" spans="1:8" x14ac:dyDescent="0.25">
      <c r="A17" s="18">
        <v>11</v>
      </c>
      <c r="B17" s="1" t="s">
        <v>16</v>
      </c>
      <c r="C17" s="4">
        <f t="shared" si="1"/>
        <v>7200</v>
      </c>
      <c r="D17" s="4">
        <v>600</v>
      </c>
    </row>
    <row r="18" spans="1:8" x14ac:dyDescent="0.25">
      <c r="A18" s="18">
        <v>12</v>
      </c>
      <c r="B18" s="1" t="s">
        <v>5</v>
      </c>
      <c r="C18" s="4">
        <f t="shared" si="1"/>
        <v>72000</v>
      </c>
      <c r="D18" s="4">
        <v>6000</v>
      </c>
    </row>
    <row r="19" spans="1:8" x14ac:dyDescent="0.25">
      <c r="A19" s="18">
        <v>13</v>
      </c>
      <c r="B19" s="1" t="s">
        <v>6</v>
      </c>
      <c r="C19" s="4">
        <f>D19*12</f>
        <v>81000</v>
      </c>
      <c r="D19" s="4">
        <v>6750</v>
      </c>
    </row>
    <row r="20" spans="1:8" x14ac:dyDescent="0.25">
      <c r="A20" s="18">
        <v>14</v>
      </c>
      <c r="B20" s="1" t="s">
        <v>29</v>
      </c>
      <c r="C20" s="4">
        <f>D20*12</f>
        <v>7200</v>
      </c>
      <c r="D20" s="4">
        <v>600</v>
      </c>
      <c r="G20" s="27"/>
    </row>
    <row r="21" spans="1:8" x14ac:dyDescent="0.25">
      <c r="A21" s="33">
        <v>15</v>
      </c>
      <c r="B21" s="1" t="s">
        <v>34</v>
      </c>
      <c r="C21" s="4">
        <f>D21*12</f>
        <v>252000</v>
      </c>
      <c r="D21" s="4">
        <f>'Приложение №1  к смете'!G48</f>
        <v>21000</v>
      </c>
    </row>
    <row r="22" spans="1:8" x14ac:dyDescent="0.25">
      <c r="A22" s="46" t="s">
        <v>15</v>
      </c>
      <c r="B22" s="46"/>
      <c r="C22" s="5">
        <f>SUM(C7:C21)</f>
        <v>1663229.0093457946</v>
      </c>
      <c r="D22" s="5">
        <f>SUM(D7:D21)</f>
        <v>138602.41744548286</v>
      </c>
      <c r="G22" s="27"/>
      <c r="H22" s="27"/>
    </row>
    <row r="23" spans="1:8" x14ac:dyDescent="0.25">
      <c r="A23" s="47" t="s">
        <v>40</v>
      </c>
      <c r="B23" s="47"/>
      <c r="C23" s="40">
        <v>132</v>
      </c>
      <c r="D23" s="41"/>
    </row>
    <row r="24" spans="1:8" x14ac:dyDescent="0.25">
      <c r="A24" s="46" t="s">
        <v>33</v>
      </c>
      <c r="B24" s="46"/>
      <c r="C24" s="5"/>
      <c r="D24" s="5">
        <f>D22/C23</f>
        <v>1050.0183139809308</v>
      </c>
    </row>
    <row r="25" spans="1:8" x14ac:dyDescent="0.25">
      <c r="A25" s="18">
        <v>16</v>
      </c>
      <c r="B25" s="1" t="s">
        <v>37</v>
      </c>
      <c r="C25" s="4">
        <v>85603</v>
      </c>
      <c r="D25" s="4"/>
      <c r="F25" s="27"/>
    </row>
    <row r="26" spans="1:8" ht="31.5" x14ac:dyDescent="0.25">
      <c r="A26" s="43">
        <v>17</v>
      </c>
      <c r="B26" s="36" t="s">
        <v>56</v>
      </c>
      <c r="C26" s="44">
        <v>120000</v>
      </c>
      <c r="D26" s="45"/>
      <c r="F26" s="27"/>
    </row>
    <row r="27" spans="1:8" x14ac:dyDescent="0.25">
      <c r="A27" s="43"/>
      <c r="B27" s="1" t="s">
        <v>38</v>
      </c>
      <c r="C27" s="4">
        <f>D27*C23</f>
        <v>0</v>
      </c>
      <c r="D27" s="4"/>
    </row>
    <row r="28" spans="1:8" x14ac:dyDescent="0.25">
      <c r="A28" s="43"/>
      <c r="B28" s="1" t="s">
        <v>39</v>
      </c>
      <c r="C28" s="4">
        <f>C26-C27</f>
        <v>120000</v>
      </c>
      <c r="D28" s="35"/>
    </row>
    <row r="29" spans="1:8" x14ac:dyDescent="0.25">
      <c r="A29" s="34">
        <v>18</v>
      </c>
      <c r="B29" s="1" t="s">
        <v>55</v>
      </c>
      <c r="C29" s="42">
        <v>135000</v>
      </c>
      <c r="D29" s="42"/>
    </row>
    <row r="31" spans="1:8" x14ac:dyDescent="0.25">
      <c r="B31" s="17" t="s">
        <v>18</v>
      </c>
      <c r="C31" s="24">
        <v>1050</v>
      </c>
    </row>
    <row r="32" spans="1:8" x14ac:dyDescent="0.25">
      <c r="B32" s="17" t="s">
        <v>37</v>
      </c>
      <c r="C32" s="24">
        <v>650</v>
      </c>
    </row>
    <row r="33" spans="2:3" x14ac:dyDescent="0.25">
      <c r="B33" s="17" t="s">
        <v>55</v>
      </c>
      <c r="C33" s="24">
        <v>1025</v>
      </c>
    </row>
    <row r="34" spans="2:3" x14ac:dyDescent="0.25">
      <c r="B34" s="17"/>
      <c r="C34" s="24"/>
    </row>
  </sheetData>
  <mergeCells count="10">
    <mergeCell ref="C29:D29"/>
    <mergeCell ref="A26:A28"/>
    <mergeCell ref="C26:D26"/>
    <mergeCell ref="A22:B22"/>
    <mergeCell ref="A23:B23"/>
    <mergeCell ref="A24:B24"/>
    <mergeCell ref="B2:D2"/>
    <mergeCell ref="B3:D3"/>
    <mergeCell ref="C23:D23"/>
    <mergeCell ref="A5:B6"/>
  </mergeCells>
  <pageMargins left="0.97" right="0.4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8"/>
  <sheetViews>
    <sheetView topLeftCell="A34" zoomScale="140" zoomScaleNormal="140" workbookViewId="0">
      <selection activeCell="F48" sqref="F48"/>
    </sheetView>
  </sheetViews>
  <sheetFormatPr defaultRowHeight="15" x14ac:dyDescent="0.25"/>
  <cols>
    <col min="1" max="1" width="11.5703125" style="6" customWidth="1"/>
    <col min="2" max="2" width="13.7109375" style="6" customWidth="1"/>
    <col min="3" max="3" width="11.28515625" style="6" customWidth="1"/>
    <col min="4" max="4" width="13.28515625" style="6" customWidth="1"/>
    <col min="5" max="5" width="14.5703125" style="6" customWidth="1"/>
    <col min="6" max="6" width="11.5703125" style="6" customWidth="1"/>
    <col min="7" max="7" width="12.28515625" style="6" customWidth="1"/>
    <col min="8" max="8" width="12.42578125" style="6" customWidth="1"/>
    <col min="9" max="9" width="11.42578125" style="6" bestFit="1" customWidth="1"/>
    <col min="10" max="10" width="10.5703125" style="6" bestFit="1" customWidth="1"/>
    <col min="11" max="11" width="9.5703125" style="6" bestFit="1" customWidth="1"/>
    <col min="12" max="16384" width="9.140625" style="6"/>
  </cols>
  <sheetData>
    <row r="1" spans="1:8" x14ac:dyDescent="0.25">
      <c r="A1" s="51" t="s">
        <v>58</v>
      </c>
      <c r="B1" s="51"/>
      <c r="C1" s="51"/>
      <c r="D1" s="51"/>
      <c r="E1" s="51"/>
      <c r="F1" s="51"/>
      <c r="G1" s="51"/>
    </row>
    <row r="2" spans="1:8" x14ac:dyDescent="0.25">
      <c r="A2" s="26"/>
      <c r="B2" s="26"/>
      <c r="C2" s="26"/>
      <c r="D2" s="26"/>
      <c r="E2" s="26"/>
      <c r="F2" s="26" t="s">
        <v>22</v>
      </c>
      <c r="G2" s="26" t="s">
        <v>23</v>
      </c>
    </row>
    <row r="3" spans="1:8" x14ac:dyDescent="0.25">
      <c r="A3" s="49" t="s">
        <v>1</v>
      </c>
      <c r="B3" s="49"/>
      <c r="C3" s="49"/>
      <c r="D3" s="49"/>
      <c r="E3" s="49"/>
      <c r="F3" s="19">
        <v>25000</v>
      </c>
      <c r="G3" s="19">
        <f>F3-F3*13%</f>
        <v>21750</v>
      </c>
    </row>
    <row r="4" spans="1:8" x14ac:dyDescent="0.25">
      <c r="A4" s="49" t="s">
        <v>41</v>
      </c>
      <c r="B4" s="49"/>
      <c r="C4" s="49"/>
      <c r="D4" s="49"/>
      <c r="E4" s="49"/>
      <c r="F4" s="19">
        <v>10000</v>
      </c>
      <c r="G4" s="19">
        <f>F4-F4*13%</f>
        <v>8700</v>
      </c>
    </row>
    <row r="5" spans="1:8" x14ac:dyDescent="0.25">
      <c r="A5" s="49" t="s">
        <v>46</v>
      </c>
      <c r="B5" s="49"/>
      <c r="C5" s="49"/>
      <c r="D5" s="49"/>
      <c r="E5" s="49"/>
      <c r="F5" s="19">
        <v>18000</v>
      </c>
      <c r="G5" s="19">
        <f>F5-F5*13%</f>
        <v>15660</v>
      </c>
    </row>
    <row r="6" spans="1:8" x14ac:dyDescent="0.25">
      <c r="A6" s="52" t="s">
        <v>15</v>
      </c>
      <c r="B6" s="52"/>
      <c r="C6" s="52"/>
      <c r="D6" s="52"/>
      <c r="E6" s="52"/>
      <c r="F6" s="19">
        <f>SUM(F3:F5)</f>
        <v>53000</v>
      </c>
      <c r="G6" s="23">
        <f>SUM(G3:G5)</f>
        <v>46110</v>
      </c>
    </row>
    <row r="7" spans="1:8" x14ac:dyDescent="0.25">
      <c r="A7" s="7"/>
      <c r="B7" s="7"/>
      <c r="C7" s="7"/>
      <c r="D7" s="7"/>
      <c r="E7" s="7"/>
      <c r="F7" s="7"/>
      <c r="G7" s="8"/>
    </row>
    <row r="8" spans="1:8" x14ac:dyDescent="0.25">
      <c r="A8" s="55" t="s">
        <v>31</v>
      </c>
      <c r="B8" s="55"/>
      <c r="C8" s="55"/>
      <c r="D8" s="55"/>
      <c r="E8" s="55"/>
      <c r="F8" s="55"/>
      <c r="G8" s="8"/>
    </row>
    <row r="9" spans="1:8" x14ac:dyDescent="0.25">
      <c r="A9" s="9"/>
      <c r="B9" s="9"/>
      <c r="C9" s="9"/>
      <c r="D9" s="9"/>
      <c r="E9" s="9"/>
      <c r="F9" s="9"/>
      <c r="G9" s="10"/>
    </row>
    <row r="10" spans="1:8" x14ac:dyDescent="0.25">
      <c r="A10" s="49" t="s">
        <v>45</v>
      </c>
      <c r="B10" s="49"/>
      <c r="C10" s="49"/>
      <c r="D10" s="49"/>
      <c r="E10" s="49"/>
      <c r="F10" s="49"/>
      <c r="G10" s="19">
        <f>F6*22%</f>
        <v>11660</v>
      </c>
    </row>
    <row r="11" spans="1:8" x14ac:dyDescent="0.25">
      <c r="A11" s="49" t="s">
        <v>42</v>
      </c>
      <c r="B11" s="49"/>
      <c r="C11" s="49"/>
      <c r="D11" s="49"/>
      <c r="E11" s="49"/>
      <c r="F11" s="49"/>
      <c r="G11" s="19">
        <f>F6*0.2%</f>
        <v>106</v>
      </c>
    </row>
    <row r="12" spans="1:8" x14ac:dyDescent="0.25">
      <c r="A12" s="49" t="s">
        <v>43</v>
      </c>
      <c r="B12" s="49"/>
      <c r="C12" s="49"/>
      <c r="D12" s="49"/>
      <c r="E12" s="49"/>
      <c r="F12" s="49"/>
      <c r="G12" s="19">
        <f>F6*2.9%</f>
        <v>1537</v>
      </c>
      <c r="H12" s="11"/>
    </row>
    <row r="13" spans="1:8" x14ac:dyDescent="0.25">
      <c r="A13" s="49" t="s">
        <v>44</v>
      </c>
      <c r="B13" s="49"/>
      <c r="C13" s="49"/>
      <c r="D13" s="49"/>
      <c r="E13" s="49"/>
      <c r="F13" s="49"/>
      <c r="G13" s="19">
        <f>F6*5.1%</f>
        <v>2703</v>
      </c>
      <c r="H13" s="9"/>
    </row>
    <row r="14" spans="1:8" x14ac:dyDescent="0.25">
      <c r="A14" s="49" t="s">
        <v>15</v>
      </c>
      <c r="B14" s="49"/>
      <c r="C14" s="49"/>
      <c r="D14" s="49"/>
      <c r="E14" s="49"/>
      <c r="F14" s="49"/>
      <c r="G14" s="23">
        <f>SUM(G10:G13)</f>
        <v>16006</v>
      </c>
      <c r="H14" s="10"/>
    </row>
    <row r="15" spans="1:8" x14ac:dyDescent="0.25">
      <c r="A15" s="7"/>
      <c r="B15" s="7"/>
      <c r="C15" s="7"/>
      <c r="D15" s="7"/>
      <c r="E15" s="7"/>
      <c r="F15" s="7"/>
      <c r="G15" s="8"/>
    </row>
    <row r="16" spans="1:8" x14ac:dyDescent="0.25">
      <c r="A16" s="48" t="s">
        <v>7</v>
      </c>
      <c r="B16" s="48"/>
      <c r="C16" s="48"/>
      <c r="D16" s="48"/>
      <c r="E16" s="48"/>
      <c r="F16" s="48"/>
      <c r="G16" s="48"/>
    </row>
    <row r="18" spans="1:11" ht="60" x14ac:dyDescent="0.25">
      <c r="A18" s="12" t="s">
        <v>9</v>
      </c>
      <c r="B18" s="12" t="s">
        <v>10</v>
      </c>
      <c r="C18" s="12" t="s">
        <v>8</v>
      </c>
      <c r="D18" s="12" t="s">
        <v>12</v>
      </c>
      <c r="E18" s="12" t="s">
        <v>11</v>
      </c>
      <c r="F18" s="12" t="s">
        <v>14</v>
      </c>
      <c r="G18" s="12" t="s">
        <v>13</v>
      </c>
      <c r="J18" s="13"/>
      <c r="K18" s="13"/>
    </row>
    <row r="19" spans="1:11" x14ac:dyDescent="0.25">
      <c r="A19" s="25">
        <v>50</v>
      </c>
      <c r="B19" s="25">
        <v>8</v>
      </c>
      <c r="C19" s="19">
        <v>45</v>
      </c>
      <c r="D19" s="19">
        <v>6</v>
      </c>
      <c r="E19" s="25">
        <v>5</v>
      </c>
      <c r="F19" s="19">
        <f>A19*B19/100*C19+A19*D19</f>
        <v>480</v>
      </c>
      <c r="G19" s="23">
        <f>E19*F19</f>
        <v>2400</v>
      </c>
    </row>
    <row r="21" spans="1:11" x14ac:dyDescent="0.25">
      <c r="A21" s="51" t="s">
        <v>47</v>
      </c>
      <c r="B21" s="51"/>
      <c r="C21" s="51"/>
      <c r="D21" s="51"/>
      <c r="E21" s="51"/>
      <c r="F21" s="51"/>
      <c r="G21" s="20">
        <v>1000</v>
      </c>
    </row>
    <row r="22" spans="1:11" x14ac:dyDescent="0.25">
      <c r="A22" s="50"/>
      <c r="B22" s="50"/>
      <c r="C22" s="50"/>
      <c r="D22" s="50"/>
      <c r="E22" s="50"/>
      <c r="F22" s="50"/>
      <c r="G22" s="21"/>
    </row>
    <row r="23" spans="1:11" x14ac:dyDescent="0.25">
      <c r="A23" s="51" t="s">
        <v>17</v>
      </c>
      <c r="B23" s="51"/>
      <c r="C23" s="51"/>
      <c r="D23" s="51"/>
      <c r="E23" s="51"/>
      <c r="F23" s="51"/>
      <c r="G23" s="20">
        <v>600</v>
      </c>
    </row>
    <row r="25" spans="1:11" x14ac:dyDescent="0.25">
      <c r="A25" s="51" t="s">
        <v>59</v>
      </c>
      <c r="B25" s="51"/>
      <c r="C25" s="51"/>
      <c r="D25" s="51"/>
      <c r="E25" s="51"/>
      <c r="F25" s="51"/>
    </row>
    <row r="26" spans="1:11" ht="15" customHeight="1" x14ac:dyDescent="0.25">
      <c r="A26" s="57" t="s">
        <v>60</v>
      </c>
      <c r="B26" s="57"/>
      <c r="C26" s="57"/>
      <c r="D26" s="57"/>
      <c r="E26" s="57"/>
      <c r="I26" s="22"/>
    </row>
    <row r="27" spans="1:11" x14ac:dyDescent="0.25">
      <c r="A27" s="57"/>
      <c r="B27" s="57"/>
      <c r="C27" s="57"/>
      <c r="D27" s="57"/>
      <c r="E27" s="57"/>
      <c r="F27" s="22">
        <v>1265000</v>
      </c>
      <c r="I27" s="22"/>
    </row>
    <row r="28" spans="1:11" x14ac:dyDescent="0.25">
      <c r="F28" s="22"/>
      <c r="G28" s="37" t="s">
        <v>21</v>
      </c>
      <c r="I28" s="22"/>
    </row>
    <row r="29" spans="1:11" x14ac:dyDescent="0.25">
      <c r="A29" s="49" t="s">
        <v>20</v>
      </c>
      <c r="B29" s="49"/>
      <c r="C29" s="49"/>
      <c r="D29" s="49"/>
      <c r="E29" s="49"/>
      <c r="F29" s="38">
        <f>F27-F27/107%</f>
        <v>82757.009345794562</v>
      </c>
      <c r="G29" s="23">
        <f>F29/12</f>
        <v>6896.4174454828799</v>
      </c>
      <c r="I29" s="22"/>
    </row>
    <row r="31" spans="1:11" x14ac:dyDescent="0.25">
      <c r="A31" s="48" t="s">
        <v>2</v>
      </c>
      <c r="B31" s="48"/>
      <c r="C31" s="48"/>
      <c r="D31" s="48"/>
      <c r="E31" s="48"/>
      <c r="F31" s="48"/>
      <c r="G31" s="48"/>
    </row>
    <row r="32" spans="1:11" x14ac:dyDescent="0.25">
      <c r="A32" s="11"/>
      <c r="B32" s="11"/>
      <c r="C32" s="11"/>
      <c r="D32" s="11"/>
      <c r="E32" s="11"/>
      <c r="F32" s="11"/>
      <c r="G32" s="11"/>
    </row>
    <row r="33" spans="1:7" x14ac:dyDescent="0.25">
      <c r="F33" s="56" t="s">
        <v>21</v>
      </c>
      <c r="G33" s="56"/>
    </row>
    <row r="34" spans="1:7" x14ac:dyDescent="0.25">
      <c r="A34" s="49" t="s">
        <v>25</v>
      </c>
      <c r="B34" s="49"/>
      <c r="C34" s="49"/>
      <c r="D34" s="49"/>
      <c r="E34" s="19">
        <v>7500</v>
      </c>
      <c r="F34" s="25">
        <v>2.1</v>
      </c>
      <c r="G34" s="23">
        <f>E34*F34</f>
        <v>15750</v>
      </c>
    </row>
    <row r="37" spans="1:7" ht="15.75" x14ac:dyDescent="0.25">
      <c r="A37" s="53" t="s">
        <v>48</v>
      </c>
      <c r="B37" s="53"/>
      <c r="C37" s="53"/>
      <c r="D37" s="53"/>
      <c r="E37" s="53"/>
      <c r="F37" s="53"/>
      <c r="G37" s="53"/>
    </row>
    <row r="38" spans="1:7" ht="15.75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E39" s="29" t="s">
        <v>54</v>
      </c>
      <c r="F39" s="56" t="s">
        <v>21</v>
      </c>
      <c r="G39" s="56"/>
    </row>
    <row r="40" spans="1:7" x14ac:dyDescent="0.25">
      <c r="A40" s="49" t="s">
        <v>49</v>
      </c>
      <c r="B40" s="49"/>
      <c r="C40" s="49"/>
      <c r="D40" s="49"/>
      <c r="E40" s="31" t="s">
        <v>51</v>
      </c>
      <c r="F40" s="32">
        <v>150</v>
      </c>
      <c r="G40" s="19">
        <v>900</v>
      </c>
    </row>
    <row r="41" spans="1:7" x14ac:dyDescent="0.25">
      <c r="A41" s="31" t="s">
        <v>50</v>
      </c>
      <c r="B41" s="49" t="s">
        <v>52</v>
      </c>
      <c r="C41" s="49"/>
      <c r="D41" s="49"/>
      <c r="E41" s="31" t="s">
        <v>53</v>
      </c>
      <c r="F41" s="32">
        <v>0.25</v>
      </c>
      <c r="G41" s="19">
        <v>337.5</v>
      </c>
    </row>
    <row r="42" spans="1:7" x14ac:dyDescent="0.25">
      <c r="A42" s="54" t="s">
        <v>15</v>
      </c>
      <c r="B42" s="54"/>
      <c r="C42" s="54"/>
      <c r="D42" s="54"/>
      <c r="E42" s="54"/>
      <c r="F42" s="54"/>
      <c r="G42" s="23">
        <f>SUM(G40:G41)</f>
        <v>1237.5</v>
      </c>
    </row>
    <row r="44" spans="1:7" x14ac:dyDescent="0.25">
      <c r="A44" s="48" t="s">
        <v>34</v>
      </c>
      <c r="B44" s="48"/>
      <c r="C44" s="48"/>
      <c r="D44" s="48"/>
      <c r="E44" s="48"/>
      <c r="F44" s="48"/>
      <c r="G44" s="48"/>
    </row>
    <row r="45" spans="1:7" x14ac:dyDescent="0.25">
      <c r="A45" s="50" t="s">
        <v>57</v>
      </c>
      <c r="B45" s="50"/>
      <c r="C45" s="50"/>
      <c r="D45" s="50"/>
      <c r="E45" s="50"/>
      <c r="F45" s="50"/>
      <c r="G45" s="50"/>
    </row>
    <row r="46" spans="1:7" x14ac:dyDescent="0.25">
      <c r="A46" s="14"/>
      <c r="B46" s="14"/>
      <c r="C46" s="14"/>
      <c r="D46" s="14"/>
      <c r="E46" s="14"/>
      <c r="F46" s="14"/>
      <c r="G46" s="14"/>
    </row>
    <row r="47" spans="1:7" x14ac:dyDescent="0.25">
      <c r="E47" s="6" t="s">
        <v>36</v>
      </c>
      <c r="F47" s="16" t="s">
        <v>35</v>
      </c>
      <c r="G47" s="15" t="s">
        <v>21</v>
      </c>
    </row>
    <row r="48" spans="1:7" x14ac:dyDescent="0.25">
      <c r="A48" s="49" t="s">
        <v>61</v>
      </c>
      <c r="B48" s="49"/>
      <c r="C48" s="49"/>
      <c r="D48" s="49"/>
      <c r="E48" s="19">
        <v>1050</v>
      </c>
      <c r="F48" s="25">
        <v>20</v>
      </c>
      <c r="G48" s="23">
        <f>E48*F48</f>
        <v>21000</v>
      </c>
    </row>
  </sheetData>
  <mergeCells count="29">
    <mergeCell ref="A40:D40"/>
    <mergeCell ref="B41:D41"/>
    <mergeCell ref="A42:F42"/>
    <mergeCell ref="A8:F8"/>
    <mergeCell ref="A31:G31"/>
    <mergeCell ref="A34:D34"/>
    <mergeCell ref="A23:F23"/>
    <mergeCell ref="A25:F25"/>
    <mergeCell ref="A13:F13"/>
    <mergeCell ref="A14:F14"/>
    <mergeCell ref="F33:G33"/>
    <mergeCell ref="F39:G39"/>
    <mergeCell ref="A26:E27"/>
    <mergeCell ref="A44:G44"/>
    <mergeCell ref="A48:D48"/>
    <mergeCell ref="A45:G45"/>
    <mergeCell ref="A1:G1"/>
    <mergeCell ref="A10:F10"/>
    <mergeCell ref="A11:F11"/>
    <mergeCell ref="A12:F12"/>
    <mergeCell ref="A29:E29"/>
    <mergeCell ref="A3:E3"/>
    <mergeCell ref="A4:E4"/>
    <mergeCell ref="A5:E5"/>
    <mergeCell ref="A6:E6"/>
    <mergeCell ref="A16:G16"/>
    <mergeCell ref="A21:F21"/>
    <mergeCell ref="A22:F22"/>
    <mergeCell ref="A37:G37"/>
  </mergeCells>
  <pageMargins left="0.7" right="0.44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Приложение №1  к смете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2021-09-01T18:49:25Z</dcterms:modified>
</cp:coreProperties>
</file>