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8DDF92F2-BD1E-4F98-AB6D-4BD724D4E82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мета" sheetId="2" r:id="rId1"/>
    <sheet name="Приложение №1  к смете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3" l="1"/>
  <c r="G4" i="3"/>
  <c r="G6" i="3" s="1"/>
  <c r="G5" i="3"/>
  <c r="F6" i="3"/>
  <c r="C26" i="2" l="1"/>
  <c r="C27" i="2" s="1"/>
  <c r="G45" i="3" l="1"/>
  <c r="D20" i="2" s="1"/>
  <c r="C20" i="2" l="1"/>
  <c r="F31" i="3"/>
  <c r="G38" i="3" l="1"/>
  <c r="D10" i="2" s="1"/>
  <c r="D6" i="2" l="1"/>
  <c r="D9" i="2"/>
  <c r="C9" i="2" s="1"/>
  <c r="C10" i="2"/>
  <c r="C12" i="2" l="1"/>
  <c r="C13" i="2"/>
  <c r="C15" i="2"/>
  <c r="C16" i="2"/>
  <c r="C17" i="2"/>
  <c r="C18" i="2"/>
  <c r="C8" i="2"/>
  <c r="F21" i="3"/>
  <c r="G21" i="3" s="1"/>
  <c r="D14" i="2" s="1"/>
  <c r="G11" i="3" l="1"/>
  <c r="G13" i="3"/>
  <c r="C14" i="2"/>
  <c r="G12" i="3"/>
  <c r="G14" i="3"/>
  <c r="G10" i="3"/>
  <c r="C6" i="2"/>
  <c r="G15" i="3" l="1"/>
  <c r="D7" i="2" s="1"/>
  <c r="D21" i="2" s="1"/>
  <c r="D23" i="2" s="1"/>
  <c r="C29" i="2" s="1"/>
  <c r="C7" i="2" l="1"/>
  <c r="C21" i="2" s="1"/>
</calcChain>
</file>

<file path=xl/sharedStrings.xml><?xml version="1.0" encoding="utf-8"?>
<sst xmlns="http://schemas.openxmlformats.org/spreadsheetml/2006/main" count="67" uniqueCount="57">
  <si>
    <t>Статьи расходов</t>
  </si>
  <si>
    <t>Председатель</t>
  </si>
  <si>
    <t>Бухгалтер-кассир</t>
  </si>
  <si>
    <t>Сторож</t>
  </si>
  <si>
    <t>ПФР-22%</t>
  </si>
  <si>
    <t>ФСС-травматизм  0.2%</t>
  </si>
  <si>
    <t>ФСС временная нетрудоспособность-2.9 %</t>
  </si>
  <si>
    <t>Мед.страхование-5.1 %</t>
  </si>
  <si>
    <t>Вывоз мусора</t>
  </si>
  <si>
    <t>Чистка дорог зимой</t>
  </si>
  <si>
    <t>Окашивание дорог в летний период</t>
  </si>
  <si>
    <t>Непредвиденные расходы</t>
  </si>
  <si>
    <t>Хознужды</t>
  </si>
  <si>
    <t>Транспортные расходы</t>
  </si>
  <si>
    <t>Стоимость 1 л бензина</t>
  </si>
  <si>
    <t>Маршрут Репка-Дмитров-Репка (км)</t>
  </si>
  <si>
    <t>Расход бензина (л/100 км)</t>
  </si>
  <si>
    <t>Планируемое кол-во поездок в мес.</t>
  </si>
  <si>
    <t>Стоимость амортизации авто на 1 км</t>
  </si>
  <si>
    <t>ИТОГО в мес.</t>
  </si>
  <si>
    <t>Стоимость 1 поездки</t>
  </si>
  <si>
    <t>ИТОГО:</t>
  </si>
  <si>
    <t>Расходы на Интернет</t>
  </si>
  <si>
    <t>Расходы на Интернет в мес.</t>
  </si>
  <si>
    <t>Расходы на связь в мес.</t>
  </si>
  <si>
    <t>ИТОГО членские взносы в мес.</t>
  </si>
  <si>
    <t>Внешнее освещение (50 Вт х 30 столбов)</t>
  </si>
  <si>
    <t>Потери составляют</t>
  </si>
  <si>
    <t>В месяц</t>
  </si>
  <si>
    <t>Начислено</t>
  </si>
  <si>
    <t>На руки</t>
  </si>
  <si>
    <t>Расходы на связь</t>
  </si>
  <si>
    <t>Стоимость 1 контейнера</t>
  </si>
  <si>
    <t xml:space="preserve"> по СНТ "РЕПКА" (рублей)</t>
  </si>
  <si>
    <t>в год</t>
  </si>
  <si>
    <t>в месяц</t>
  </si>
  <si>
    <t>Потери эл. энергии от общего потребления (7%)</t>
  </si>
  <si>
    <t xml:space="preserve">В 2019г. было израсходовано эл. энергии на сумму </t>
  </si>
  <si>
    <t>Свет в сторожке 100 кВт</t>
  </si>
  <si>
    <t>Услуги банка</t>
  </si>
  <si>
    <t>Начисления на зарплату (ФОТ)</t>
  </si>
  <si>
    <t>Начисления на зарплату (ФОТ) в мес.</t>
  </si>
  <si>
    <t>Оплата труда в месяц</t>
  </si>
  <si>
    <t>Оплата труда</t>
  </si>
  <si>
    <t>Расчет взносов на период с 01.09.2020 г. по 01.09.2021 г.</t>
  </si>
  <si>
    <t>ИТОГО на 1 чл. СНТ</t>
  </si>
  <si>
    <t>Резервный фонд</t>
  </si>
  <si>
    <t>Не платят</t>
  </si>
  <si>
    <t>Взносы в мес.</t>
  </si>
  <si>
    <t>Реальное количество членов (плательщиков) -107 чел.</t>
  </si>
  <si>
    <t>Количество членов по реестру -134</t>
  </si>
  <si>
    <t>Целевой взнос на оплату налога на ЗОП</t>
  </si>
  <si>
    <t xml:space="preserve">Целевой взнос </t>
  </si>
  <si>
    <t>С расчетного счета</t>
  </si>
  <si>
    <t>Целевой взнос на ремонт дорог в год</t>
  </si>
  <si>
    <t>НДФЛ-13%</t>
  </si>
  <si>
    <t>Количество членов и правообладателей СНТ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</si>
</sst>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₽&quot;"/>
    <numFmt numFmtId="165" formatCode="#,##0.00&quot;р.&quot;"/>
    <numFmt numFmtId="166" formatCode="#,##0&quot;р.&quot;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" fontId="1" fillId="0" borderId="1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Border="1"/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9" fontId="5" fillId="0" borderId="1" xfId="0" applyNumberFormat="1" applyFont="1" applyBorder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165" fontId="5" fillId="0" borderId="1" xfId="0" applyNumberFormat="1" applyFont="1" applyBorder="1"/>
    <xf numFmtId="165" fontId="4" fillId="0" borderId="0" xfId="0" applyNumberFormat="1" applyFont="1" applyBorder="1"/>
    <xf numFmtId="165" fontId="5" fillId="0" borderId="0" xfId="0" applyNumberFormat="1" applyFont="1" applyBorder="1"/>
    <xf numFmtId="166" fontId="5" fillId="0" borderId="0" xfId="0" applyNumberFormat="1" applyFont="1"/>
    <xf numFmtId="165" fontId="4" fillId="0" borderId="1" xfId="0" applyNumberFormat="1" applyFont="1" applyBorder="1"/>
    <xf numFmtId="165" fontId="2" fillId="0" borderId="0" xfId="0" applyNumberFormat="1" applyFont="1"/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2:E32"/>
  <sheetViews>
    <sheetView topLeftCell="A21" workbookViewId="0">
      <selection activeCell="A22" sqref="A22:B22"/>
    </sheetView>
  </sheetViews>
  <sheetFormatPr defaultRowHeight="15.75" x14ac:dyDescent="0.25"/>
  <cols>
    <col min="1" max="1" width="5.5703125" style="2" customWidth="1"/>
    <col min="2" max="2" width="48.140625" style="2" customWidth="1"/>
    <col min="3" max="3" width="14.28515625" style="2" customWidth="1"/>
    <col min="4" max="4" width="13.140625" style="2" customWidth="1"/>
    <col min="5" max="16384" width="9.140625" style="2"/>
  </cols>
  <sheetData>
    <row r="2" spans="1:4" x14ac:dyDescent="0.25">
      <c r="B2" s="34" t="s">
        <v>44</v>
      </c>
      <c r="C2" s="34"/>
      <c r="D2" s="34"/>
    </row>
    <row r="3" spans="1:4" x14ac:dyDescent="0.25">
      <c r="B3" s="34" t="s">
        <v>33</v>
      </c>
      <c r="C3" s="34"/>
      <c r="D3" s="34"/>
    </row>
    <row r="4" spans="1:4" x14ac:dyDescent="0.25">
      <c r="B4" s="3"/>
      <c r="C4" s="3"/>
      <c r="D4" s="3"/>
    </row>
    <row r="5" spans="1:4" x14ac:dyDescent="0.25">
      <c r="A5" s="37" t="s">
        <v>0</v>
      </c>
      <c r="B5" s="38"/>
      <c r="C5" s="8" t="s">
        <v>34</v>
      </c>
      <c r="D5" s="8" t="s">
        <v>35</v>
      </c>
    </row>
    <row r="6" spans="1:4" x14ac:dyDescent="0.25">
      <c r="A6" s="25">
        <v>1</v>
      </c>
      <c r="B6" s="1" t="s">
        <v>43</v>
      </c>
      <c r="C6" s="4">
        <f t="shared" ref="C6:C10" si="0">D6*12</f>
        <v>584640</v>
      </c>
      <c r="D6" s="4">
        <f>'Приложение №1  к смете'!G6</f>
        <v>48720</v>
      </c>
    </row>
    <row r="7" spans="1:4" x14ac:dyDescent="0.25">
      <c r="A7" s="25">
        <v>2</v>
      </c>
      <c r="B7" s="1" t="s">
        <v>40</v>
      </c>
      <c r="C7" s="4">
        <f t="shared" si="0"/>
        <v>290304</v>
      </c>
      <c r="D7" s="4">
        <f>'Приложение №1  к смете'!G15</f>
        <v>24192</v>
      </c>
    </row>
    <row r="8" spans="1:4" x14ac:dyDescent="0.25">
      <c r="A8" s="25">
        <v>3</v>
      </c>
      <c r="B8" s="1" t="s">
        <v>26</v>
      </c>
      <c r="C8" s="4">
        <f t="shared" si="0"/>
        <v>24360</v>
      </c>
      <c r="D8" s="4">
        <v>2030</v>
      </c>
    </row>
    <row r="9" spans="1:4" x14ac:dyDescent="0.25">
      <c r="A9" s="25">
        <v>4</v>
      </c>
      <c r="B9" s="1" t="s">
        <v>36</v>
      </c>
      <c r="C9" s="4">
        <f t="shared" si="0"/>
        <v>65376</v>
      </c>
      <c r="D9" s="4">
        <f>'Приложение №1  к смете'!G32</f>
        <v>5448</v>
      </c>
    </row>
    <row r="10" spans="1:4" x14ac:dyDescent="0.25">
      <c r="A10" s="25">
        <v>5</v>
      </c>
      <c r="B10" s="1" t="s">
        <v>8</v>
      </c>
      <c r="C10" s="4">
        <f t="shared" si="0"/>
        <v>174000</v>
      </c>
      <c r="D10" s="4">
        <f>'Приложение №1  к смете'!G38</f>
        <v>14500</v>
      </c>
    </row>
    <row r="11" spans="1:4" x14ac:dyDescent="0.25">
      <c r="A11" s="25">
        <v>6</v>
      </c>
      <c r="B11" s="1" t="s">
        <v>9</v>
      </c>
      <c r="C11" s="4"/>
      <c r="D11" s="4"/>
    </row>
    <row r="12" spans="1:4" x14ac:dyDescent="0.25">
      <c r="A12" s="25">
        <v>7</v>
      </c>
      <c r="B12" s="1" t="s">
        <v>38</v>
      </c>
      <c r="C12" s="4">
        <f t="shared" ref="C12:C18" si="1">D12*12</f>
        <v>7920</v>
      </c>
      <c r="D12" s="4">
        <v>660</v>
      </c>
    </row>
    <row r="13" spans="1:4" x14ac:dyDescent="0.25">
      <c r="A13" s="25">
        <v>8</v>
      </c>
      <c r="B13" s="1" t="s">
        <v>10</v>
      </c>
      <c r="C13" s="4">
        <f t="shared" si="1"/>
        <v>18000</v>
      </c>
      <c r="D13" s="4">
        <v>1500</v>
      </c>
    </row>
    <row r="14" spans="1:4" x14ac:dyDescent="0.25">
      <c r="A14" s="25">
        <v>9</v>
      </c>
      <c r="B14" s="1" t="s">
        <v>13</v>
      </c>
      <c r="C14" s="4">
        <f t="shared" si="1"/>
        <v>34560</v>
      </c>
      <c r="D14" s="4">
        <f>'Приложение №1  к смете'!G21</f>
        <v>2880</v>
      </c>
    </row>
    <row r="15" spans="1:4" x14ac:dyDescent="0.25">
      <c r="A15" s="25">
        <v>10</v>
      </c>
      <c r="B15" s="1" t="s">
        <v>31</v>
      </c>
      <c r="C15" s="4">
        <f t="shared" si="1"/>
        <v>12000</v>
      </c>
      <c r="D15" s="4">
        <v>1000</v>
      </c>
    </row>
    <row r="16" spans="1:4" x14ac:dyDescent="0.25">
      <c r="A16" s="25">
        <v>11</v>
      </c>
      <c r="B16" s="1" t="s">
        <v>22</v>
      </c>
      <c r="C16" s="4">
        <f t="shared" si="1"/>
        <v>7200</v>
      </c>
      <c r="D16" s="4">
        <v>600</v>
      </c>
    </row>
    <row r="17" spans="1:5" x14ac:dyDescent="0.25">
      <c r="A17" s="25">
        <v>12</v>
      </c>
      <c r="B17" s="1" t="s">
        <v>11</v>
      </c>
      <c r="C17" s="4">
        <f t="shared" si="1"/>
        <v>69300</v>
      </c>
      <c r="D17" s="4">
        <v>5775</v>
      </c>
    </row>
    <row r="18" spans="1:5" x14ac:dyDescent="0.25">
      <c r="A18" s="25">
        <v>13</v>
      </c>
      <c r="B18" s="1" t="s">
        <v>12</v>
      </c>
      <c r="C18" s="4">
        <f t="shared" si="1"/>
        <v>84744</v>
      </c>
      <c r="D18" s="4">
        <v>7062</v>
      </c>
    </row>
    <row r="19" spans="1:5" x14ac:dyDescent="0.25">
      <c r="A19" s="25">
        <v>14</v>
      </c>
      <c r="B19" s="1" t="s">
        <v>39</v>
      </c>
      <c r="C19" s="4">
        <v>40000</v>
      </c>
      <c r="D19" s="4">
        <v>3333</v>
      </c>
    </row>
    <row r="20" spans="1:5" x14ac:dyDescent="0.25">
      <c r="A20" s="25">
        <v>15</v>
      </c>
      <c r="B20" s="1" t="s">
        <v>46</v>
      </c>
      <c r="C20" s="4">
        <f>D20*12</f>
        <v>356400</v>
      </c>
      <c r="D20" s="4">
        <f>'Приложение №1  к смете'!G45</f>
        <v>29700</v>
      </c>
    </row>
    <row r="21" spans="1:5" x14ac:dyDescent="0.25">
      <c r="A21" s="44" t="s">
        <v>21</v>
      </c>
      <c r="B21" s="44"/>
      <c r="C21" s="5">
        <f>SUM(C6:C20)</f>
        <v>1768804</v>
      </c>
      <c r="D21" s="5">
        <f>SUM(D6:D20)</f>
        <v>147400</v>
      </c>
    </row>
    <row r="22" spans="1:5" x14ac:dyDescent="0.25">
      <c r="A22" s="45" t="s">
        <v>56</v>
      </c>
      <c r="B22" s="45"/>
      <c r="C22" s="35">
        <v>134</v>
      </c>
      <c r="D22" s="36"/>
    </row>
    <row r="23" spans="1:5" x14ac:dyDescent="0.25">
      <c r="A23" s="44" t="s">
        <v>45</v>
      </c>
      <c r="B23" s="44"/>
      <c r="C23" s="5">
        <v>13200</v>
      </c>
      <c r="D23" s="5">
        <f>D21/C22</f>
        <v>1100</v>
      </c>
    </row>
    <row r="24" spans="1:5" x14ac:dyDescent="0.25">
      <c r="A24" s="25">
        <v>16</v>
      </c>
      <c r="B24" s="1" t="s">
        <v>51</v>
      </c>
      <c r="C24" s="4"/>
      <c r="D24" s="4"/>
    </row>
    <row r="25" spans="1:5" x14ac:dyDescent="0.25">
      <c r="A25" s="39">
        <v>17</v>
      </c>
      <c r="B25" s="2" t="s">
        <v>54</v>
      </c>
      <c r="C25" s="42">
        <v>630000</v>
      </c>
      <c r="D25" s="43"/>
    </row>
    <row r="26" spans="1:5" x14ac:dyDescent="0.25">
      <c r="A26" s="40"/>
      <c r="B26" s="1" t="s">
        <v>52</v>
      </c>
      <c r="C26" s="4">
        <f>D26*C22</f>
        <v>335000</v>
      </c>
      <c r="D26" s="4">
        <v>2500</v>
      </c>
    </row>
    <row r="27" spans="1:5" x14ac:dyDescent="0.25">
      <c r="A27" s="41"/>
      <c r="B27" s="1" t="s">
        <v>53</v>
      </c>
      <c r="C27" s="4">
        <f>C25-C26</f>
        <v>295000</v>
      </c>
      <c r="D27" s="4"/>
    </row>
    <row r="29" spans="1:5" x14ac:dyDescent="0.25">
      <c r="B29" s="24" t="s">
        <v>25</v>
      </c>
      <c r="C29" s="31">
        <f>D23</f>
        <v>1100</v>
      </c>
      <c r="E29" s="6"/>
    </row>
    <row r="30" spans="1:5" x14ac:dyDescent="0.25">
      <c r="B30" s="24" t="s">
        <v>51</v>
      </c>
      <c r="C30" s="31"/>
    </row>
    <row r="31" spans="1:5" x14ac:dyDescent="0.25">
      <c r="B31" s="24" t="s">
        <v>54</v>
      </c>
      <c r="C31" s="31">
        <v>2500</v>
      </c>
    </row>
    <row r="32" spans="1:5" x14ac:dyDescent="0.25">
      <c r="C32" s="7"/>
      <c r="D32" s="7"/>
    </row>
  </sheetData>
  <mergeCells count="9">
    <mergeCell ref="B2:D2"/>
    <mergeCell ref="B3:D3"/>
    <mergeCell ref="C22:D22"/>
    <mergeCell ref="A5:B5"/>
    <mergeCell ref="A25:A27"/>
    <mergeCell ref="C25:D25"/>
    <mergeCell ref="A21:B21"/>
    <mergeCell ref="A22:B22"/>
    <mergeCell ref="A23:B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L45"/>
  <sheetViews>
    <sheetView tabSelected="1" workbookViewId="0">
      <selection activeCell="E21" sqref="E21"/>
    </sheetView>
  </sheetViews>
  <sheetFormatPr defaultRowHeight="15" x14ac:dyDescent="0.25"/>
  <cols>
    <col min="1" max="1" width="11.5703125" style="9" customWidth="1"/>
    <col min="2" max="2" width="13.7109375" style="9" customWidth="1"/>
    <col min="3" max="3" width="11.28515625" style="9" customWidth="1"/>
    <col min="4" max="4" width="12.7109375" style="9" customWidth="1"/>
    <col min="5" max="5" width="14.5703125" style="9" customWidth="1"/>
    <col min="6" max="6" width="11.5703125" style="9" customWidth="1"/>
    <col min="7" max="7" width="12.28515625" style="9" customWidth="1"/>
    <col min="8" max="8" width="12.42578125" style="9" customWidth="1"/>
    <col min="9" max="10" width="9.140625" style="9"/>
    <col min="11" max="11" width="10.5703125" style="9" bestFit="1" customWidth="1"/>
    <col min="12" max="12" width="9.5703125" style="9" bestFit="1" customWidth="1"/>
    <col min="13" max="16384" width="9.140625" style="9"/>
  </cols>
  <sheetData>
    <row r="1" spans="1:8" x14ac:dyDescent="0.25">
      <c r="A1" s="50" t="s">
        <v>42</v>
      </c>
      <c r="B1" s="50"/>
      <c r="C1" s="50"/>
      <c r="D1" s="50"/>
      <c r="E1" s="50"/>
      <c r="F1" s="50"/>
      <c r="G1" s="50"/>
    </row>
    <row r="2" spans="1:8" x14ac:dyDescent="0.25">
      <c r="A2" s="33"/>
      <c r="B2" s="33"/>
      <c r="C2" s="33"/>
      <c r="D2" s="33"/>
      <c r="E2" s="33"/>
      <c r="F2" s="33" t="s">
        <v>29</v>
      </c>
      <c r="G2" s="33" t="s">
        <v>30</v>
      </c>
    </row>
    <row r="3" spans="1:8" x14ac:dyDescent="0.25">
      <c r="A3" s="47" t="s">
        <v>1</v>
      </c>
      <c r="B3" s="47"/>
      <c r="C3" s="47"/>
      <c r="D3" s="47"/>
      <c r="E3" s="47"/>
      <c r="F3" s="26">
        <v>25000</v>
      </c>
      <c r="G3" s="26">
        <f>F3-F3*13%</f>
        <v>21750</v>
      </c>
    </row>
    <row r="4" spans="1:8" x14ac:dyDescent="0.25">
      <c r="A4" s="47" t="s">
        <v>2</v>
      </c>
      <c r="B4" s="47"/>
      <c r="C4" s="47"/>
      <c r="D4" s="47"/>
      <c r="E4" s="47"/>
      <c r="F4" s="26">
        <v>13000</v>
      </c>
      <c r="G4" s="26">
        <f>F4-F4*13%</f>
        <v>11310</v>
      </c>
    </row>
    <row r="5" spans="1:8" x14ac:dyDescent="0.25">
      <c r="A5" s="47" t="s">
        <v>3</v>
      </c>
      <c r="B5" s="47"/>
      <c r="C5" s="47"/>
      <c r="D5" s="47"/>
      <c r="E5" s="47"/>
      <c r="F5" s="26">
        <v>18000</v>
      </c>
      <c r="G5" s="26">
        <f>F5-F5*13%</f>
        <v>15660</v>
      </c>
    </row>
    <row r="6" spans="1:8" x14ac:dyDescent="0.25">
      <c r="A6" s="53" t="s">
        <v>21</v>
      </c>
      <c r="B6" s="53"/>
      <c r="C6" s="53"/>
      <c r="D6" s="53"/>
      <c r="E6" s="53"/>
      <c r="F6" s="26">
        <f>SUM(F3:F5)</f>
        <v>56000</v>
      </c>
      <c r="G6" s="30">
        <f>SUM(G3:G5)</f>
        <v>48720</v>
      </c>
    </row>
    <row r="7" spans="1:8" x14ac:dyDescent="0.25">
      <c r="A7" s="10"/>
      <c r="B7" s="10"/>
      <c r="C7" s="10"/>
      <c r="D7" s="10"/>
      <c r="E7" s="10"/>
      <c r="F7" s="10"/>
      <c r="G7" s="11"/>
    </row>
    <row r="8" spans="1:8" x14ac:dyDescent="0.25">
      <c r="A8" s="52" t="s">
        <v>41</v>
      </c>
      <c r="B8" s="52"/>
      <c r="C8" s="52"/>
      <c r="D8" s="52"/>
      <c r="E8" s="52"/>
      <c r="F8" s="52"/>
      <c r="G8" s="11"/>
    </row>
    <row r="9" spans="1:8" x14ac:dyDescent="0.25">
      <c r="A9" s="12"/>
      <c r="B9" s="12"/>
      <c r="C9" s="12"/>
      <c r="D9" s="12"/>
      <c r="E9" s="12"/>
      <c r="F9" s="12"/>
      <c r="G9" s="13"/>
    </row>
    <row r="10" spans="1:8" x14ac:dyDescent="0.25">
      <c r="A10" s="47" t="s">
        <v>4</v>
      </c>
      <c r="B10" s="47"/>
      <c r="C10" s="47"/>
      <c r="D10" s="47"/>
      <c r="E10" s="47"/>
      <c r="F10" s="47"/>
      <c r="G10" s="26">
        <f>F6*22%</f>
        <v>12320</v>
      </c>
    </row>
    <row r="11" spans="1:8" x14ac:dyDescent="0.25">
      <c r="A11" s="47" t="s">
        <v>5</v>
      </c>
      <c r="B11" s="47"/>
      <c r="C11" s="47"/>
      <c r="D11" s="47"/>
      <c r="E11" s="47"/>
      <c r="F11" s="47"/>
      <c r="G11" s="26">
        <f>F6*0.2%</f>
        <v>112</v>
      </c>
    </row>
    <row r="12" spans="1:8" x14ac:dyDescent="0.25">
      <c r="A12" s="47" t="s">
        <v>6</v>
      </c>
      <c r="B12" s="47"/>
      <c r="C12" s="47"/>
      <c r="D12" s="47"/>
      <c r="E12" s="47"/>
      <c r="F12" s="47"/>
      <c r="G12" s="26">
        <f>F6*2.9%</f>
        <v>1624</v>
      </c>
      <c r="H12" s="14"/>
    </row>
    <row r="13" spans="1:8" x14ac:dyDescent="0.25">
      <c r="A13" s="47" t="s">
        <v>55</v>
      </c>
      <c r="B13" s="47"/>
      <c r="C13" s="47"/>
      <c r="D13" s="47"/>
      <c r="E13" s="47"/>
      <c r="F13" s="47"/>
      <c r="G13" s="26">
        <f>F6*13%</f>
        <v>7280</v>
      </c>
    </row>
    <row r="14" spans="1:8" x14ac:dyDescent="0.25">
      <c r="A14" s="47" t="s">
        <v>7</v>
      </c>
      <c r="B14" s="47"/>
      <c r="C14" s="47"/>
      <c r="D14" s="47"/>
      <c r="E14" s="47"/>
      <c r="F14" s="47"/>
      <c r="G14" s="26">
        <f>F6*5.1%</f>
        <v>2856</v>
      </c>
      <c r="H14" s="12"/>
    </row>
    <row r="15" spans="1:8" x14ac:dyDescent="0.25">
      <c r="A15" s="47" t="s">
        <v>21</v>
      </c>
      <c r="B15" s="47"/>
      <c r="C15" s="47"/>
      <c r="D15" s="47"/>
      <c r="E15" s="47"/>
      <c r="F15" s="47"/>
      <c r="G15" s="30">
        <f>SUM(G10:G14)</f>
        <v>24192</v>
      </c>
      <c r="H15" s="13"/>
    </row>
    <row r="16" spans="1:8" x14ac:dyDescent="0.25">
      <c r="A16" s="10"/>
      <c r="B16" s="10"/>
      <c r="C16" s="10"/>
      <c r="D16" s="10"/>
      <c r="E16" s="10"/>
      <c r="F16" s="10"/>
      <c r="G16" s="11"/>
    </row>
    <row r="17" spans="1:12" x14ac:dyDescent="0.25">
      <c r="A17" s="10"/>
      <c r="B17" s="10"/>
      <c r="C17" s="10"/>
      <c r="D17" s="10"/>
      <c r="E17" s="10"/>
      <c r="F17" s="10"/>
      <c r="G17" s="11"/>
    </row>
    <row r="18" spans="1:12" x14ac:dyDescent="0.25">
      <c r="A18" s="46" t="s">
        <v>13</v>
      </c>
      <c r="B18" s="46"/>
      <c r="C18" s="46"/>
      <c r="D18" s="46"/>
      <c r="E18" s="46"/>
      <c r="F18" s="46"/>
      <c r="G18" s="46"/>
    </row>
    <row r="20" spans="1:12" ht="60" x14ac:dyDescent="0.25">
      <c r="A20" s="15" t="s">
        <v>15</v>
      </c>
      <c r="B20" s="15" t="s">
        <v>16</v>
      </c>
      <c r="C20" s="15" t="s">
        <v>14</v>
      </c>
      <c r="D20" s="15" t="s">
        <v>18</v>
      </c>
      <c r="E20" s="15" t="s">
        <v>17</v>
      </c>
      <c r="F20" s="15" t="s">
        <v>20</v>
      </c>
      <c r="G20" s="15" t="s">
        <v>19</v>
      </c>
      <c r="K20" s="16"/>
      <c r="L20" s="16"/>
    </row>
    <row r="21" spans="1:12" x14ac:dyDescent="0.25">
      <c r="A21" s="32">
        <v>50</v>
      </c>
      <c r="B21" s="32">
        <v>8</v>
      </c>
      <c r="C21" s="26">
        <v>45</v>
      </c>
      <c r="D21" s="26">
        <v>6</v>
      </c>
      <c r="E21" s="32">
        <v>6</v>
      </c>
      <c r="F21" s="26">
        <f>A21*B21/100*C21+A21*D21</f>
        <v>480</v>
      </c>
      <c r="G21" s="26">
        <f>E21*F21</f>
        <v>2880</v>
      </c>
    </row>
    <row r="23" spans="1:12" x14ac:dyDescent="0.25">
      <c r="A23" s="17"/>
      <c r="B23" s="17"/>
      <c r="C23" s="17"/>
      <c r="D23" s="17"/>
      <c r="E23" s="17"/>
      <c r="F23" s="17"/>
      <c r="G23" s="11"/>
    </row>
    <row r="24" spans="1:12" x14ac:dyDescent="0.25">
      <c r="A24" s="50" t="s">
        <v>24</v>
      </c>
      <c r="B24" s="50"/>
      <c r="C24" s="50"/>
      <c r="D24" s="50"/>
      <c r="E24" s="50"/>
      <c r="F24" s="50"/>
      <c r="G24" s="27">
        <v>1000</v>
      </c>
    </row>
    <row r="25" spans="1:12" x14ac:dyDescent="0.25">
      <c r="A25" s="48"/>
      <c r="B25" s="48"/>
      <c r="C25" s="48"/>
      <c r="D25" s="48"/>
      <c r="E25" s="48"/>
      <c r="F25" s="48"/>
      <c r="G25" s="28"/>
    </row>
    <row r="26" spans="1:12" x14ac:dyDescent="0.25">
      <c r="A26" s="50" t="s">
        <v>23</v>
      </c>
      <c r="B26" s="50"/>
      <c r="C26" s="50"/>
      <c r="D26" s="50"/>
      <c r="E26" s="50"/>
      <c r="F26" s="50"/>
      <c r="G26" s="27">
        <v>600</v>
      </c>
    </row>
    <row r="27" spans="1:12" x14ac:dyDescent="0.25">
      <c r="A27" s="50"/>
      <c r="B27" s="50"/>
      <c r="C27" s="50"/>
      <c r="D27" s="50"/>
      <c r="E27" s="50"/>
      <c r="F27" s="50"/>
      <c r="G27" s="18"/>
    </row>
    <row r="29" spans="1:12" x14ac:dyDescent="0.25">
      <c r="A29" s="49" t="s">
        <v>36</v>
      </c>
      <c r="B29" s="50"/>
      <c r="C29" s="50"/>
      <c r="D29" s="50"/>
      <c r="E29" s="50"/>
      <c r="F29" s="50"/>
    </row>
    <row r="30" spans="1:12" x14ac:dyDescent="0.25">
      <c r="A30" s="51" t="s">
        <v>37</v>
      </c>
      <c r="B30" s="51"/>
      <c r="C30" s="51"/>
      <c r="D30" s="51"/>
      <c r="E30" s="51"/>
      <c r="F30" s="29">
        <v>934000</v>
      </c>
    </row>
    <row r="31" spans="1:12" x14ac:dyDescent="0.25">
      <c r="E31" s="9" t="s">
        <v>28</v>
      </c>
      <c r="F31" s="29">
        <f>F30/12</f>
        <v>77833.333333333328</v>
      </c>
    </row>
    <row r="32" spans="1:12" x14ac:dyDescent="0.25">
      <c r="A32" s="47" t="s">
        <v>27</v>
      </c>
      <c r="B32" s="47"/>
      <c r="C32" s="47"/>
      <c r="D32" s="47"/>
      <c r="E32" s="47"/>
      <c r="F32" s="19">
        <v>7.0000000000000007E-2</v>
      </c>
      <c r="G32" s="30">
        <v>5448</v>
      </c>
    </row>
    <row r="35" spans="1:7" x14ac:dyDescent="0.25">
      <c r="A35" s="46" t="s">
        <v>8</v>
      </c>
      <c r="B35" s="46"/>
      <c r="C35" s="46"/>
      <c r="D35" s="46"/>
      <c r="E35" s="46"/>
      <c r="F35" s="46"/>
      <c r="G35" s="46"/>
    </row>
    <row r="36" spans="1:7" x14ac:dyDescent="0.25">
      <c r="A36" s="14"/>
      <c r="B36" s="14"/>
      <c r="C36" s="14"/>
      <c r="D36" s="14"/>
      <c r="E36" s="14"/>
      <c r="F36" s="14"/>
      <c r="G36" s="14"/>
    </row>
    <row r="37" spans="1:7" x14ac:dyDescent="0.25">
      <c r="F37" s="20" t="s">
        <v>28</v>
      </c>
    </row>
    <row r="38" spans="1:7" x14ac:dyDescent="0.25">
      <c r="A38" s="47" t="s">
        <v>32</v>
      </c>
      <c r="B38" s="47"/>
      <c r="C38" s="47"/>
      <c r="D38" s="47"/>
      <c r="E38" s="26">
        <v>7250</v>
      </c>
      <c r="F38" s="32">
        <v>2</v>
      </c>
      <c r="G38" s="30">
        <f>E38*F38</f>
        <v>14500</v>
      </c>
    </row>
    <row r="41" spans="1:7" x14ac:dyDescent="0.25">
      <c r="A41" s="46" t="s">
        <v>46</v>
      </c>
      <c r="B41" s="46"/>
      <c r="C41" s="46"/>
      <c r="D41" s="46"/>
      <c r="E41" s="46"/>
      <c r="F41" s="46"/>
      <c r="G41" s="46"/>
    </row>
    <row r="42" spans="1:7" x14ac:dyDescent="0.25">
      <c r="A42" s="48" t="s">
        <v>50</v>
      </c>
      <c r="B42" s="48"/>
      <c r="C42" s="48"/>
      <c r="D42" s="48"/>
      <c r="E42" s="48"/>
      <c r="F42" s="48"/>
      <c r="G42" s="48"/>
    </row>
    <row r="43" spans="1:7" x14ac:dyDescent="0.25">
      <c r="A43" s="21"/>
      <c r="B43" s="21"/>
      <c r="C43" s="21"/>
      <c r="D43" s="21"/>
      <c r="E43" s="21"/>
      <c r="F43" s="21"/>
      <c r="G43" s="21"/>
    </row>
    <row r="44" spans="1:7" x14ac:dyDescent="0.25">
      <c r="E44" s="9" t="s">
        <v>48</v>
      </c>
      <c r="F44" s="23" t="s">
        <v>47</v>
      </c>
      <c r="G44" s="22" t="s">
        <v>28</v>
      </c>
    </row>
    <row r="45" spans="1:7" x14ac:dyDescent="0.25">
      <c r="A45" s="47" t="s">
        <v>49</v>
      </c>
      <c r="B45" s="47"/>
      <c r="C45" s="47"/>
      <c r="D45" s="47"/>
      <c r="E45" s="26">
        <v>1100</v>
      </c>
      <c r="F45" s="32">
        <v>27</v>
      </c>
      <c r="G45" s="30">
        <f>E45*F45</f>
        <v>29700</v>
      </c>
    </row>
  </sheetData>
  <mergeCells count="25">
    <mergeCell ref="A8:F8"/>
    <mergeCell ref="A35:G35"/>
    <mergeCell ref="A38:D38"/>
    <mergeCell ref="A26:F26"/>
    <mergeCell ref="A27:F27"/>
    <mergeCell ref="A29:F29"/>
    <mergeCell ref="A14:F14"/>
    <mergeCell ref="A15:F15"/>
    <mergeCell ref="A13:F13"/>
    <mergeCell ref="A41:G41"/>
    <mergeCell ref="A45:D45"/>
    <mergeCell ref="A42:G42"/>
    <mergeCell ref="A1:G1"/>
    <mergeCell ref="A10:F10"/>
    <mergeCell ref="A11:F11"/>
    <mergeCell ref="A12:F12"/>
    <mergeCell ref="A32:E32"/>
    <mergeCell ref="A3:E3"/>
    <mergeCell ref="A4:E4"/>
    <mergeCell ref="A5:E5"/>
    <mergeCell ref="A6:E6"/>
    <mergeCell ref="A18:G18"/>
    <mergeCell ref="A30:E30"/>
    <mergeCell ref="A24:F24"/>
    <mergeCell ref="A25:F25"/>
  </mergeCells>
  <pageMargins left="0.7" right="0.44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</vt:lpstr>
      <vt:lpstr>Приложение №1  к смете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2020-09-05T10:05:39Z</dcterms:modified>
</cp:coreProperties>
</file>